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XL Class\"/>
    </mc:Choice>
  </mc:AlternateContent>
  <xr:revisionPtr revIDLastSave="0" documentId="13_ncr:1_{7763EA70-E8FC-4FFB-9649-86D07E1A385D}" xr6:coauthVersionLast="45" xr6:coauthVersionMax="45" xr10:uidLastSave="{00000000-0000-0000-0000-000000000000}"/>
  <bookViews>
    <workbookView xWindow="0" yWindow="600" windowWidth="19200" windowHeight="10200" xr2:uid="{F6F16933-2AD2-4193-A044-77B759736EBD}"/>
  </bookViews>
  <sheets>
    <sheet name="Proposed Chang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3" l="1"/>
  <c r="H6" i="3"/>
  <c r="H5" i="3"/>
  <c r="I4" i="3"/>
  <c r="E4" i="3"/>
  <c r="D5" i="3"/>
  <c r="D6" i="3"/>
  <c r="D7" i="3"/>
  <c r="F11" i="3"/>
  <c r="F18" i="3"/>
  <c r="L19" i="3"/>
  <c r="L18" i="3"/>
  <c r="L17" i="3"/>
  <c r="F12" i="3"/>
  <c r="L11" i="3"/>
  <c r="N18" i="3"/>
  <c r="F13" i="3"/>
  <c r="F15" i="3"/>
  <c r="N14" i="3"/>
  <c r="N16" i="3"/>
  <c r="N11" i="3"/>
  <c r="N15" i="3"/>
  <c r="F17" i="3"/>
  <c r="N13" i="3"/>
  <c r="L12" i="3"/>
  <c r="L16" i="3"/>
  <c r="N17" i="3"/>
  <c r="F14" i="3"/>
  <c r="F20" i="3"/>
  <c r="N12" i="3"/>
  <c r="L20" i="3"/>
  <c r="F19" i="3"/>
  <c r="L13" i="3"/>
  <c r="L15" i="3"/>
  <c r="F16" i="3"/>
  <c r="L14" i="3"/>
  <c r="H8" i="3" l="1"/>
  <c r="I8" i="3" s="1"/>
  <c r="I10" i="3" s="1"/>
  <c r="D8" i="3"/>
  <c r="I11" i="3" l="1"/>
  <c r="D10" i="3"/>
  <c r="H10" i="3"/>
  <c r="E8" i="3"/>
  <c r="E11" i="3" s="1"/>
  <c r="D11" i="3" s="1"/>
  <c r="M11" i="3" l="1"/>
  <c r="H11" i="3"/>
  <c r="K11" i="3"/>
  <c r="I20" i="3"/>
  <c r="I17" i="3"/>
  <c r="I16" i="3"/>
  <c r="I13" i="3"/>
  <c r="I15" i="3"/>
  <c r="I12" i="3"/>
  <c r="E12" i="3"/>
  <c r="E15" i="3"/>
  <c r="E20" i="3"/>
  <c r="E13" i="3"/>
  <c r="E17" i="3"/>
  <c r="E16" i="3"/>
  <c r="E10" i="3"/>
  <c r="M16" i="3" l="1"/>
  <c r="M17" i="3"/>
  <c r="M15" i="3"/>
  <c r="K12" i="3"/>
  <c r="K17" i="3"/>
  <c r="M12" i="3"/>
  <c r="M13" i="3"/>
  <c r="I19" i="3"/>
  <c r="I14" i="3"/>
  <c r="I18" i="3" s="1"/>
  <c r="E19" i="3"/>
  <c r="E14" i="3"/>
  <c r="K13" i="3"/>
  <c r="M20" i="3"/>
  <c r="K16" i="3"/>
  <c r="K20" i="3"/>
  <c r="K15" i="3"/>
  <c r="K14" i="3" l="1"/>
  <c r="M14" i="3"/>
  <c r="E18" i="3"/>
  <c r="K18" i="3" s="1"/>
  <c r="M19" i="3"/>
  <c r="K19" i="3"/>
  <c r="M18" i="3" l="1"/>
</calcChain>
</file>

<file path=xl/sharedStrings.xml><?xml version="1.0" encoding="utf-8"?>
<sst xmlns="http://schemas.openxmlformats.org/spreadsheetml/2006/main" count="57" uniqueCount="52">
  <si>
    <t>P/V Ratio</t>
  </si>
  <si>
    <t>B.E.P.  (Units)</t>
  </si>
  <si>
    <t>B.E.P.  (Value)</t>
  </si>
  <si>
    <t>Margin of Safety</t>
  </si>
  <si>
    <t>Direct Wages</t>
  </si>
  <si>
    <t>Direct Materials</t>
  </si>
  <si>
    <t>Machining Cost</t>
  </si>
  <si>
    <t>Net Profit</t>
  </si>
  <si>
    <t>Particulars</t>
  </si>
  <si>
    <t>Contri/Kg of Material</t>
  </si>
  <si>
    <t>Contri/Labour hour</t>
  </si>
  <si>
    <t>Contri/Machine hour</t>
  </si>
  <si>
    <t>Which product is to be preferred:</t>
  </si>
  <si>
    <t xml:space="preserve"> on the basis of profitability</t>
  </si>
  <si>
    <t>When there is high demand for the product</t>
  </si>
  <si>
    <t>Sales</t>
  </si>
  <si>
    <t>Qnty</t>
  </si>
  <si>
    <t>Value</t>
  </si>
  <si>
    <t>Contribiution</t>
  </si>
  <si>
    <t>When the sales value is key factor</t>
  </si>
  <si>
    <t>When the quantity demanded is low (Sales quantity as key factor)</t>
  </si>
  <si>
    <t>When the materials is the key factor (Material shortage)</t>
  </si>
  <si>
    <t>When the labour is the key factor (Labour shortage)</t>
  </si>
  <si>
    <t>When machine hours is the key factor (Plant capacity)</t>
  </si>
  <si>
    <t>Rate/Cost/Price</t>
  </si>
  <si>
    <t>T. Variable Cost</t>
  </si>
  <si>
    <t>Fixed Cost</t>
  </si>
  <si>
    <t>Sales required to earn a profit of Rs.</t>
  </si>
  <si>
    <t xml:space="preserve">Product having high Net Profit </t>
  </si>
  <si>
    <t>Product having high P/V Ratio</t>
  </si>
  <si>
    <t>Product having low BEP (Units)</t>
  </si>
  <si>
    <t>Product having low BEP (Value)</t>
  </si>
  <si>
    <t>DECISION WHEN THERE IS KEY FACTOR (LIMITING FACTOR)</t>
  </si>
  <si>
    <t>Alpha</t>
  </si>
  <si>
    <t>Beta</t>
  </si>
  <si>
    <t>(Fixed Cost+Requried profit) / (PV Ratio or Cont)</t>
  </si>
  <si>
    <t>High Contri. per Kg. of material</t>
  </si>
  <si>
    <t>High Contri.  per machine hour</t>
  </si>
  <si>
    <t>High Contri. per labour hour</t>
  </si>
  <si>
    <t>Product with high MS</t>
  </si>
  <si>
    <t>Please modify the Figures in Green Coloured Cells</t>
  </si>
  <si>
    <t>Value?</t>
  </si>
  <si>
    <t>Calculation?</t>
  </si>
  <si>
    <t>Product?</t>
  </si>
  <si>
    <t>Basis of preference?</t>
  </si>
  <si>
    <t>Product Name:</t>
  </si>
  <si>
    <t>CMA Dr. RAJU V P</t>
  </si>
  <si>
    <t>Associate Professor</t>
  </si>
  <si>
    <t>P.G. &amp; Research Department of Commerce</t>
  </si>
  <si>
    <t>Nirmala College Muvattupuzha</t>
  </si>
  <si>
    <t>drrajukoratty@gmail.com</t>
  </si>
  <si>
    <t>Demo Worksheet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</si>
</sst>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₹&quot;\ #,##0"/>
    <numFmt numFmtId="165" formatCode="&quot;₹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6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/>
      <bottom style="medium">
        <color theme="1"/>
      </bottom>
      <diagonal/>
    </border>
    <border>
      <left style="thin">
        <color theme="1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/>
      <right style="thin">
        <color theme="0"/>
      </right>
      <top style="medium">
        <color theme="1"/>
      </top>
      <bottom style="thin">
        <color theme="0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/>
      <top style="medium">
        <color theme="1"/>
      </top>
      <bottom style="thin">
        <color theme="0"/>
      </bottom>
      <diagonal/>
    </border>
    <border>
      <left/>
      <right/>
      <top style="medium">
        <color theme="1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3" fontId="3" fillId="2" borderId="1" xfId="0" applyNumberFormat="1" applyFont="1" applyFill="1" applyBorder="1"/>
    <xf numFmtId="3" fontId="3" fillId="5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10" fontId="3" fillId="2" borderId="1" xfId="1" applyNumberFormat="1" applyFont="1" applyFill="1" applyBorder="1"/>
    <xf numFmtId="2" fontId="3" fillId="2" borderId="1" xfId="0" applyNumberFormat="1" applyFont="1" applyFill="1" applyBorder="1"/>
    <xf numFmtId="165" fontId="3" fillId="6" borderId="5" xfId="0" applyNumberFormat="1" applyFont="1" applyFill="1" applyBorder="1" applyAlignment="1">
      <alignment horizontal="right" vertical="center"/>
    </xf>
    <xf numFmtId="165" fontId="3" fillId="6" borderId="2" xfId="0" applyNumberFormat="1" applyFont="1" applyFill="1" applyBorder="1" applyAlignment="1">
      <alignment horizontal="right" vertical="center"/>
    </xf>
    <xf numFmtId="165" fontId="3" fillId="6" borderId="4" xfId="0" applyNumberFormat="1" applyFont="1" applyFill="1" applyBorder="1" applyAlignment="1">
      <alignment horizontal="right" vertical="center"/>
    </xf>
    <xf numFmtId="4" fontId="3" fillId="6" borderId="3" xfId="0" applyNumberFormat="1" applyFont="1" applyFill="1" applyBorder="1" applyAlignment="1">
      <alignment vertical="center"/>
    </xf>
    <xf numFmtId="165" fontId="3" fillId="6" borderId="3" xfId="0" applyNumberFormat="1" applyFont="1" applyFill="1" applyBorder="1" applyAlignment="1">
      <alignment vertical="center"/>
    </xf>
    <xf numFmtId="165" fontId="3" fillId="6" borderId="3" xfId="0" applyNumberFormat="1" applyFont="1" applyFill="1" applyBorder="1" applyAlignment="1">
      <alignment horizontal="right" vertical="center"/>
    </xf>
    <xf numFmtId="0" fontId="3" fillId="6" borderId="4" xfId="0" applyFont="1" applyFill="1" applyBorder="1" applyAlignment="1">
      <alignment horizontal="center" vertical="center"/>
    </xf>
    <xf numFmtId="165" fontId="3" fillId="6" borderId="10" xfId="0" applyNumberFormat="1" applyFont="1" applyFill="1" applyBorder="1" applyAlignment="1">
      <alignment vertical="center"/>
    </xf>
    <xf numFmtId="164" fontId="3" fillId="6" borderId="10" xfId="0" applyNumberFormat="1" applyFont="1" applyFill="1" applyBorder="1" applyAlignment="1">
      <alignment horizontal="right" vertical="center"/>
    </xf>
    <xf numFmtId="164" fontId="3" fillId="6" borderId="15" xfId="0" applyNumberFormat="1" applyFont="1" applyFill="1" applyBorder="1" applyAlignment="1">
      <alignment horizontal="center" vertical="center"/>
    </xf>
    <xf numFmtId="164" fontId="3" fillId="6" borderId="16" xfId="0" applyNumberFormat="1" applyFont="1" applyFill="1" applyBorder="1" applyAlignment="1">
      <alignment horizontal="center" vertical="center"/>
    </xf>
    <xf numFmtId="164" fontId="3" fillId="6" borderId="17" xfId="0" applyNumberFormat="1" applyFont="1" applyFill="1" applyBorder="1" applyAlignment="1">
      <alignment horizontal="center" vertical="center"/>
    </xf>
    <xf numFmtId="164" fontId="3" fillId="6" borderId="10" xfId="0" applyNumberFormat="1" applyFont="1" applyFill="1" applyBorder="1" applyAlignment="1">
      <alignment vertical="center"/>
    </xf>
    <xf numFmtId="4" fontId="3" fillId="7" borderId="3" xfId="0" applyNumberFormat="1" applyFont="1" applyFill="1" applyBorder="1" applyAlignment="1" applyProtection="1">
      <alignment horizontal="right" vertical="center"/>
      <protection locked="0"/>
    </xf>
    <xf numFmtId="4" fontId="3" fillId="7" borderId="5" xfId="0" applyNumberFormat="1" applyFont="1" applyFill="1" applyBorder="1" applyAlignment="1" applyProtection="1">
      <alignment horizontal="right" vertical="center"/>
      <protection locked="0"/>
    </xf>
    <xf numFmtId="4" fontId="3" fillId="7" borderId="2" xfId="0" applyNumberFormat="1" applyFont="1" applyFill="1" applyBorder="1" applyAlignment="1" applyProtection="1">
      <alignment horizontal="right" vertical="center"/>
      <protection locked="0"/>
    </xf>
    <xf numFmtId="4" fontId="3" fillId="7" borderId="4" xfId="0" applyNumberFormat="1" applyFont="1" applyFill="1" applyBorder="1" applyAlignment="1" applyProtection="1">
      <alignment horizontal="right" vertical="center"/>
      <protection locked="0"/>
    </xf>
    <xf numFmtId="165" fontId="3" fillId="7" borderId="4" xfId="0" applyNumberFormat="1" applyFont="1" applyFill="1" applyBorder="1" applyAlignment="1" applyProtection="1">
      <alignment horizontal="center" vertical="center"/>
      <protection locked="0"/>
    </xf>
    <xf numFmtId="165" fontId="3" fillId="7" borderId="2" xfId="0" applyNumberFormat="1" applyFont="1" applyFill="1" applyBorder="1" applyAlignment="1" applyProtection="1">
      <alignment horizontal="center" vertical="center"/>
      <protection locked="0"/>
    </xf>
    <xf numFmtId="165" fontId="3" fillId="7" borderId="5" xfId="0" applyNumberFormat="1" applyFont="1" applyFill="1" applyBorder="1" applyAlignment="1" applyProtection="1">
      <alignment horizontal="center" vertical="center"/>
      <protection locked="0"/>
    </xf>
    <xf numFmtId="165" fontId="3" fillId="7" borderId="11" xfId="0" applyNumberFormat="1" applyFont="1" applyFill="1" applyBorder="1" applyAlignment="1" applyProtection="1">
      <alignment vertical="center"/>
      <protection locked="0"/>
    </xf>
    <xf numFmtId="0" fontId="2" fillId="3" borderId="8" xfId="0" applyFont="1" applyFill="1" applyBorder="1" applyAlignment="1">
      <alignment horizontal="center" vertical="center"/>
    </xf>
    <xf numFmtId="164" fontId="3" fillId="2" borderId="1" xfId="0" applyNumberFormat="1" applyFont="1" applyFill="1" applyBorder="1"/>
    <xf numFmtId="0" fontId="3" fillId="6" borderId="22" xfId="0" applyFont="1" applyFill="1" applyBorder="1" applyAlignment="1">
      <alignment vertical="center"/>
    </xf>
    <xf numFmtId="165" fontId="3" fillId="6" borderId="22" xfId="0" applyNumberFormat="1" applyFont="1" applyFill="1" applyBorder="1" applyAlignment="1">
      <alignment vertical="center"/>
    </xf>
    <xf numFmtId="165" fontId="3" fillId="6" borderId="23" xfId="0" applyNumberFormat="1" applyFont="1" applyFill="1" applyBorder="1" applyAlignment="1">
      <alignment vertical="center"/>
    </xf>
    <xf numFmtId="164" fontId="3" fillId="7" borderId="21" xfId="0" applyNumberFormat="1" applyFont="1" applyFill="1" applyBorder="1" applyAlignment="1" applyProtection="1">
      <alignment horizontal="right" vertical="center"/>
      <protection locked="0"/>
    </xf>
    <xf numFmtId="0" fontId="3" fillId="6" borderId="24" xfId="0" applyFont="1" applyFill="1" applyBorder="1" applyAlignment="1">
      <alignment horizontal="center" vertical="center"/>
    </xf>
    <xf numFmtId="4" fontId="3" fillId="7" borderId="25" xfId="0" applyNumberFormat="1" applyFont="1" applyFill="1" applyBorder="1" applyAlignment="1" applyProtection="1">
      <alignment horizontal="right" vertical="center"/>
      <protection locked="0"/>
    </xf>
    <xf numFmtId="4" fontId="3" fillId="7" borderId="26" xfId="0" applyNumberFormat="1" applyFont="1" applyFill="1" applyBorder="1" applyAlignment="1" applyProtection="1">
      <alignment horizontal="right" vertical="center"/>
      <protection locked="0"/>
    </xf>
    <xf numFmtId="4" fontId="3" fillId="7" borderId="27" xfId="0" applyNumberFormat="1" applyFont="1" applyFill="1" applyBorder="1" applyAlignment="1" applyProtection="1">
      <alignment horizontal="right" vertical="center"/>
      <protection locked="0"/>
    </xf>
    <xf numFmtId="4" fontId="3" fillId="7" borderId="24" xfId="0" applyNumberFormat="1" applyFont="1" applyFill="1" applyBorder="1" applyAlignment="1" applyProtection="1">
      <alignment horizontal="right" vertical="center"/>
      <protection locked="0"/>
    </xf>
    <xf numFmtId="4" fontId="3" fillId="6" borderId="25" xfId="0" applyNumberFormat="1" applyFont="1" applyFill="1" applyBorder="1" applyAlignment="1">
      <alignment vertical="center"/>
    </xf>
    <xf numFmtId="0" fontId="3" fillId="6" borderId="28" xfId="0" applyFont="1" applyFill="1" applyBorder="1" applyAlignment="1">
      <alignment vertical="center"/>
    </xf>
    <xf numFmtId="2" fontId="3" fillId="5" borderId="19" xfId="0" applyNumberFormat="1" applyFont="1" applyFill="1" applyBorder="1" applyAlignment="1">
      <alignment vertical="center"/>
    </xf>
    <xf numFmtId="0" fontId="3" fillId="5" borderId="19" xfId="0" applyFont="1" applyFill="1" applyBorder="1"/>
    <xf numFmtId="165" fontId="3" fillId="2" borderId="1" xfId="0" applyNumberFormat="1" applyFont="1" applyFill="1" applyBorder="1"/>
    <xf numFmtId="3" fontId="3" fillId="5" borderId="14" xfId="0" applyNumberFormat="1" applyFont="1" applyFill="1" applyBorder="1"/>
    <xf numFmtId="164" fontId="3" fillId="7" borderId="2" xfId="0" applyNumberFormat="1" applyFont="1" applyFill="1" applyBorder="1" applyAlignment="1" applyProtection="1">
      <alignment horizontal="left" vertical="center"/>
      <protection locked="0"/>
    </xf>
    <xf numFmtId="4" fontId="3" fillId="9" borderId="31" xfId="0" applyNumberFormat="1" applyFont="1" applyFill="1" applyBorder="1" applyAlignment="1">
      <alignment vertical="center"/>
    </xf>
    <xf numFmtId="165" fontId="3" fillId="9" borderId="31" xfId="0" applyNumberFormat="1" applyFont="1" applyFill="1" applyBorder="1" applyAlignment="1">
      <alignment vertical="center"/>
    </xf>
    <xf numFmtId="165" fontId="3" fillId="9" borderId="31" xfId="0" applyNumberFormat="1" applyFont="1" applyFill="1" applyBorder="1" applyAlignment="1">
      <alignment horizontal="right" vertical="center"/>
    </xf>
    <xf numFmtId="164" fontId="3" fillId="9" borderId="31" xfId="0" applyNumberFormat="1" applyFont="1" applyFill="1" applyBorder="1" applyAlignment="1">
      <alignment horizontal="center" vertical="center"/>
    </xf>
    <xf numFmtId="164" fontId="3" fillId="9" borderId="32" xfId="0" applyNumberFormat="1" applyFont="1" applyFill="1" applyBorder="1" applyAlignment="1">
      <alignment horizontal="center" vertical="center"/>
    </xf>
    <xf numFmtId="2" fontId="3" fillId="9" borderId="2" xfId="0" applyNumberFormat="1" applyFont="1" applyFill="1" applyBorder="1" applyAlignment="1">
      <alignment vertical="center"/>
    </xf>
    <xf numFmtId="165" fontId="3" fillId="9" borderId="2" xfId="0" applyNumberFormat="1" applyFont="1" applyFill="1" applyBorder="1" applyAlignment="1">
      <alignment vertical="center"/>
    </xf>
    <xf numFmtId="164" fontId="3" fillId="9" borderId="2" xfId="0" applyNumberFormat="1" applyFont="1" applyFill="1" applyBorder="1" applyAlignment="1">
      <alignment horizontal="center" vertical="center"/>
    </xf>
    <xf numFmtId="164" fontId="3" fillId="9" borderId="16" xfId="0" applyNumberFormat="1" applyFont="1" applyFill="1" applyBorder="1" applyAlignment="1">
      <alignment horizontal="center" vertical="center"/>
    </xf>
    <xf numFmtId="10" fontId="3" fillId="9" borderId="2" xfId="0" applyNumberFormat="1" applyFont="1" applyFill="1" applyBorder="1" applyAlignment="1">
      <alignment horizontal="center" vertical="center"/>
    </xf>
    <xf numFmtId="10" fontId="3" fillId="9" borderId="16" xfId="0" applyNumberFormat="1" applyFont="1" applyFill="1" applyBorder="1" applyAlignment="1">
      <alignment horizontal="center" vertical="center"/>
    </xf>
    <xf numFmtId="3" fontId="3" fillId="9" borderId="2" xfId="0" applyNumberFormat="1" applyFont="1" applyFill="1" applyBorder="1" applyAlignment="1">
      <alignment horizontal="center" vertical="center"/>
    </xf>
    <xf numFmtId="3" fontId="3" fillId="9" borderId="16" xfId="0" applyNumberFormat="1" applyFont="1" applyFill="1" applyBorder="1" applyAlignment="1">
      <alignment horizontal="center" vertical="center"/>
    </xf>
    <xf numFmtId="2" fontId="3" fillId="9" borderId="2" xfId="0" applyNumberFormat="1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5" borderId="16" xfId="0" applyFont="1" applyFill="1" applyBorder="1"/>
    <xf numFmtId="4" fontId="3" fillId="9" borderId="33" xfId="0" applyNumberFormat="1" applyFont="1" applyFill="1" applyBorder="1" applyAlignment="1">
      <alignment vertical="center"/>
    </xf>
    <xf numFmtId="165" fontId="3" fillId="9" borderId="29" xfId="0" applyNumberFormat="1" applyFont="1" applyFill="1" applyBorder="1" applyAlignment="1">
      <alignment vertical="center"/>
    </xf>
    <xf numFmtId="0" fontId="3" fillId="9" borderId="34" xfId="0" applyFont="1" applyFill="1" applyBorder="1"/>
    <xf numFmtId="2" fontId="3" fillId="9" borderId="19" xfId="0" applyNumberFormat="1" applyFont="1" applyFill="1" applyBorder="1" applyAlignment="1">
      <alignment vertical="center"/>
    </xf>
    <xf numFmtId="0" fontId="3" fillId="9" borderId="20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vertical="center"/>
    </xf>
    <xf numFmtId="0" fontId="3" fillId="8" borderId="0" xfId="0" applyFont="1" applyFill="1" applyBorder="1"/>
    <xf numFmtId="0" fontId="3" fillId="8" borderId="38" xfId="0" applyFont="1" applyFill="1" applyBorder="1"/>
    <xf numFmtId="0" fontId="3" fillId="6" borderId="39" xfId="0" applyFont="1" applyFill="1" applyBorder="1" applyAlignment="1">
      <alignment vertical="center"/>
    </xf>
    <xf numFmtId="3" fontId="3" fillId="6" borderId="0" xfId="0" applyNumberFormat="1" applyFont="1" applyFill="1" applyBorder="1" applyAlignment="1">
      <alignment horizontal="center"/>
    </xf>
    <xf numFmtId="0" fontId="3" fillId="6" borderId="37" xfId="0" applyFont="1" applyFill="1" applyBorder="1" applyAlignment="1">
      <alignment vertical="center"/>
    </xf>
    <xf numFmtId="0" fontId="3" fillId="6" borderId="40" xfId="0" applyFont="1" applyFill="1" applyBorder="1" applyAlignment="1">
      <alignment vertical="center"/>
    </xf>
    <xf numFmtId="0" fontId="3" fillId="6" borderId="41" xfId="0" applyFont="1" applyFill="1" applyBorder="1" applyAlignment="1">
      <alignment vertical="center"/>
    </xf>
    <xf numFmtId="0" fontId="3" fillId="9" borderId="42" xfId="0" applyFont="1" applyFill="1" applyBorder="1" applyAlignment="1">
      <alignment vertical="center"/>
    </xf>
    <xf numFmtId="0" fontId="3" fillId="9" borderId="43" xfId="0" applyFont="1" applyFill="1" applyBorder="1" applyAlignment="1">
      <alignment vertical="center"/>
    </xf>
    <xf numFmtId="0" fontId="3" fillId="5" borderId="38" xfId="0" applyFont="1" applyFill="1" applyBorder="1"/>
    <xf numFmtId="0" fontId="3" fillId="9" borderId="44" xfId="0" applyFont="1" applyFill="1" applyBorder="1" applyAlignment="1">
      <alignment horizontal="left" vertical="center"/>
    </xf>
    <xf numFmtId="164" fontId="3" fillId="4" borderId="45" xfId="0" applyNumberFormat="1" applyFont="1" applyFill="1" applyBorder="1" applyAlignment="1">
      <alignment horizontal="center" vertical="center"/>
    </xf>
    <xf numFmtId="164" fontId="3" fillId="4" borderId="30" xfId="0" applyNumberFormat="1" applyFont="1" applyFill="1" applyBorder="1" applyAlignment="1">
      <alignment horizontal="center" vertical="center"/>
    </xf>
    <xf numFmtId="164" fontId="3" fillId="4" borderId="46" xfId="0" applyNumberFormat="1" applyFont="1" applyFill="1" applyBorder="1" applyAlignment="1">
      <alignment horizontal="center" vertical="center"/>
    </xf>
    <xf numFmtId="0" fontId="3" fillId="10" borderId="0" xfId="0" applyFont="1" applyFill="1" applyBorder="1"/>
    <xf numFmtId="0" fontId="2" fillId="10" borderId="0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3" fontId="3" fillId="5" borderId="47" xfId="0" applyNumberFormat="1" applyFont="1" applyFill="1" applyBorder="1"/>
    <xf numFmtId="0" fontId="4" fillId="7" borderId="48" xfId="0" applyFont="1" applyFill="1" applyBorder="1" applyAlignment="1">
      <alignment horizontal="center" vertical="center" wrapText="1"/>
    </xf>
    <xf numFmtId="0" fontId="4" fillId="7" borderId="49" xfId="0" applyFont="1" applyFill="1" applyBorder="1" applyAlignment="1">
      <alignment horizontal="center" vertical="center" wrapText="1"/>
    </xf>
    <xf numFmtId="0" fontId="4" fillId="7" borderId="50" xfId="0" applyFont="1" applyFill="1" applyBorder="1" applyAlignment="1">
      <alignment horizontal="center" vertical="center" wrapText="1"/>
    </xf>
    <xf numFmtId="0" fontId="4" fillId="7" borderId="51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/>
    </xf>
    <xf numFmtId="0" fontId="3" fillId="4" borderId="3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11" borderId="0" xfId="0" applyFont="1" applyFill="1"/>
    <xf numFmtId="0" fontId="6" fillId="11" borderId="0" xfId="0" applyFont="1" applyFill="1"/>
    <xf numFmtId="0" fontId="7" fillId="11" borderId="0" xfId="0" applyFont="1" applyFill="1"/>
    <xf numFmtId="0" fontId="8" fillId="11" borderId="0" xfId="2" applyFont="1" applyFill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6FF33"/>
      <color rgb="FFFF00FF"/>
      <color rgb="FFFFCCFF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rrajukoratt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084D6-E749-4C58-8EDD-F0EA0F9A2147}">
  <dimension ref="A1:Q43"/>
  <sheetViews>
    <sheetView tabSelected="1" zoomScaleNormal="100" workbookViewId="0">
      <selection activeCell="D19" sqref="D19"/>
    </sheetView>
  </sheetViews>
  <sheetFormatPr defaultRowHeight="15.5" x14ac:dyDescent="0.35"/>
  <cols>
    <col min="1" max="1" width="15" style="1" customWidth="1"/>
    <col min="2" max="2" width="9" style="1" customWidth="1"/>
    <col min="3" max="3" width="9.1796875" style="1" customWidth="1"/>
    <col min="4" max="4" width="9.81640625" style="1" customWidth="1"/>
    <col min="5" max="5" width="12.26953125" style="1" customWidth="1"/>
    <col min="6" max="6" width="9" style="1" customWidth="1"/>
    <col min="7" max="7" width="9.1796875" style="1" customWidth="1"/>
    <col min="8" max="8" width="9.81640625" style="1" customWidth="1"/>
    <col min="9" max="9" width="12.26953125" style="1" customWidth="1"/>
    <col min="10" max="10" width="3" style="1" customWidth="1"/>
    <col min="11" max="11" width="10.90625" style="1" customWidth="1"/>
    <col min="12" max="12" width="14.453125" style="1" customWidth="1"/>
    <col min="13" max="13" width="12.6328125" style="1" customWidth="1"/>
    <col min="14" max="14" width="1.54296875" style="1" customWidth="1"/>
    <col min="15" max="15" width="29" style="1" customWidth="1"/>
    <col min="16" max="16384" width="8.7265625" style="1"/>
  </cols>
  <sheetData>
    <row r="1" spans="1:15" ht="15" customHeight="1" x14ac:dyDescent="0.35">
      <c r="A1" s="94"/>
      <c r="B1" s="95"/>
      <c r="C1" s="95"/>
      <c r="D1" s="95"/>
      <c r="E1" s="95"/>
      <c r="F1" s="95"/>
      <c r="G1" s="95"/>
      <c r="H1" s="95"/>
      <c r="I1" s="95"/>
      <c r="J1" s="92" t="s">
        <v>32</v>
      </c>
      <c r="K1" s="92"/>
      <c r="L1" s="92"/>
      <c r="M1" s="92"/>
      <c r="N1" s="92"/>
      <c r="O1" s="93"/>
    </row>
    <row r="2" spans="1:15" ht="15" customHeight="1" x14ac:dyDescent="0.35">
      <c r="A2" s="68" t="s">
        <v>8</v>
      </c>
      <c r="B2" s="96" t="s">
        <v>45</v>
      </c>
      <c r="C2" s="97"/>
      <c r="D2" s="97"/>
      <c r="E2" s="28" t="s">
        <v>33</v>
      </c>
      <c r="F2" s="96" t="s">
        <v>45</v>
      </c>
      <c r="G2" s="97"/>
      <c r="H2" s="97"/>
      <c r="I2" s="28" t="s">
        <v>34</v>
      </c>
      <c r="J2" s="69" t="s">
        <v>12</v>
      </c>
      <c r="K2" s="69"/>
      <c r="L2" s="69"/>
      <c r="M2" s="69"/>
      <c r="N2" s="69"/>
      <c r="O2" s="70"/>
    </row>
    <row r="3" spans="1:15" ht="15" customHeight="1" x14ac:dyDescent="0.35">
      <c r="A3" s="71" t="s">
        <v>8</v>
      </c>
      <c r="B3" s="13" t="s">
        <v>16</v>
      </c>
      <c r="C3" s="98" t="s">
        <v>24</v>
      </c>
      <c r="D3" s="99"/>
      <c r="E3" s="72" t="s">
        <v>17</v>
      </c>
      <c r="F3" s="34" t="s">
        <v>16</v>
      </c>
      <c r="G3" s="98" t="s">
        <v>24</v>
      </c>
      <c r="H3" s="99"/>
      <c r="I3" s="72" t="s">
        <v>17</v>
      </c>
      <c r="J3" s="69">
        <v>1</v>
      </c>
      <c r="K3" s="69" t="s">
        <v>13</v>
      </c>
      <c r="L3" s="69"/>
      <c r="M3" s="69"/>
      <c r="N3" s="69"/>
      <c r="O3" s="70"/>
    </row>
    <row r="4" spans="1:15" ht="15" customHeight="1" x14ac:dyDescent="0.35">
      <c r="A4" s="73" t="s">
        <v>15</v>
      </c>
      <c r="B4" s="20">
        <v>1500</v>
      </c>
      <c r="C4" s="14"/>
      <c r="D4" s="27">
        <v>200</v>
      </c>
      <c r="E4" s="15">
        <f>+B4*D4</f>
        <v>300000</v>
      </c>
      <c r="F4" s="35">
        <v>1200</v>
      </c>
      <c r="G4" s="14"/>
      <c r="H4" s="27">
        <v>240</v>
      </c>
      <c r="I4" s="15">
        <f>+F4*H4</f>
        <v>288000</v>
      </c>
      <c r="J4" s="69">
        <v>2</v>
      </c>
      <c r="K4" s="69" t="s">
        <v>14</v>
      </c>
      <c r="L4" s="69"/>
      <c r="M4" s="69"/>
      <c r="N4" s="69"/>
      <c r="O4" s="70"/>
    </row>
    <row r="5" spans="1:15" ht="15" customHeight="1" x14ac:dyDescent="0.35">
      <c r="A5" s="74" t="s">
        <v>5</v>
      </c>
      <c r="B5" s="21">
        <v>4</v>
      </c>
      <c r="C5" s="26">
        <v>8</v>
      </c>
      <c r="D5" s="7">
        <f>+B5*C5</f>
        <v>32</v>
      </c>
      <c r="E5" s="16"/>
      <c r="F5" s="36">
        <v>6</v>
      </c>
      <c r="G5" s="26">
        <v>6</v>
      </c>
      <c r="H5" s="7">
        <f>+F5*G5</f>
        <v>36</v>
      </c>
      <c r="I5" s="16"/>
      <c r="J5" s="69">
        <v>3</v>
      </c>
      <c r="K5" s="69" t="s">
        <v>20</v>
      </c>
      <c r="L5" s="69"/>
      <c r="M5" s="69"/>
      <c r="N5" s="69"/>
      <c r="O5" s="70"/>
    </row>
    <row r="6" spans="1:15" ht="15" customHeight="1" x14ac:dyDescent="0.35">
      <c r="A6" s="74" t="s">
        <v>4</v>
      </c>
      <c r="B6" s="22">
        <v>8</v>
      </c>
      <c r="C6" s="25">
        <v>6</v>
      </c>
      <c r="D6" s="8">
        <f>+B6*C6</f>
        <v>48</v>
      </c>
      <c r="E6" s="17"/>
      <c r="F6" s="37">
        <v>4</v>
      </c>
      <c r="G6" s="25">
        <v>8</v>
      </c>
      <c r="H6" s="8">
        <f>+F6*G6</f>
        <v>32</v>
      </c>
      <c r="I6" s="17"/>
      <c r="J6" s="69">
        <v>4</v>
      </c>
      <c r="K6" s="69" t="s">
        <v>19</v>
      </c>
      <c r="L6" s="69"/>
      <c r="M6" s="69"/>
      <c r="N6" s="69"/>
      <c r="O6" s="70"/>
    </row>
    <row r="7" spans="1:15" ht="15" customHeight="1" x14ac:dyDescent="0.35">
      <c r="A7" s="74" t="s">
        <v>6</v>
      </c>
      <c r="B7" s="23">
        <v>6</v>
      </c>
      <c r="C7" s="24">
        <v>4</v>
      </c>
      <c r="D7" s="9">
        <f>+B7*C7</f>
        <v>24</v>
      </c>
      <c r="E7" s="18"/>
      <c r="F7" s="38">
        <v>8</v>
      </c>
      <c r="G7" s="24">
        <v>6</v>
      </c>
      <c r="H7" s="9">
        <f>+F7*G7</f>
        <v>48</v>
      </c>
      <c r="I7" s="18"/>
      <c r="J7" s="69">
        <v>5</v>
      </c>
      <c r="K7" s="69" t="s">
        <v>21</v>
      </c>
      <c r="L7" s="69"/>
      <c r="M7" s="69"/>
      <c r="N7" s="69"/>
      <c r="O7" s="70"/>
    </row>
    <row r="8" spans="1:15" ht="15" customHeight="1" x14ac:dyDescent="0.35">
      <c r="A8" s="74" t="s">
        <v>25</v>
      </c>
      <c r="B8" s="10"/>
      <c r="C8" s="11"/>
      <c r="D8" s="12">
        <f>SUM(D5:D7)</f>
        <v>104</v>
      </c>
      <c r="E8" s="19">
        <f>D8*B4</f>
        <v>156000</v>
      </c>
      <c r="F8" s="39"/>
      <c r="G8" s="11"/>
      <c r="H8" s="12">
        <f>SUM(H5:H7)</f>
        <v>116</v>
      </c>
      <c r="I8" s="19">
        <f>H8*F4</f>
        <v>139200</v>
      </c>
      <c r="J8" s="69">
        <v>6</v>
      </c>
      <c r="K8" s="69" t="s">
        <v>22</v>
      </c>
      <c r="L8" s="69"/>
      <c r="M8" s="69"/>
      <c r="N8" s="69"/>
      <c r="O8" s="70"/>
    </row>
    <row r="9" spans="1:15" ht="15" customHeight="1" thickBot="1" x14ac:dyDescent="0.4">
      <c r="A9" s="75" t="s">
        <v>26</v>
      </c>
      <c r="B9" s="30"/>
      <c r="C9" s="31"/>
      <c r="D9" s="32"/>
      <c r="E9" s="33">
        <v>40000</v>
      </c>
      <c r="F9" s="40"/>
      <c r="G9" s="31"/>
      <c r="H9" s="32"/>
      <c r="I9" s="33">
        <v>50000</v>
      </c>
      <c r="J9" s="69">
        <v>7</v>
      </c>
      <c r="K9" s="69" t="s">
        <v>23</v>
      </c>
      <c r="L9" s="69"/>
      <c r="M9" s="69"/>
      <c r="N9" s="69"/>
      <c r="O9" s="70"/>
    </row>
    <row r="10" spans="1:15" ht="15" customHeight="1" x14ac:dyDescent="0.35">
      <c r="A10" s="76" t="s">
        <v>18</v>
      </c>
      <c r="B10" s="62"/>
      <c r="C10" s="63"/>
      <c r="D10" s="48">
        <f>D4-D8</f>
        <v>96</v>
      </c>
      <c r="E10" s="49">
        <f>E4-E8</f>
        <v>144000</v>
      </c>
      <c r="F10" s="46"/>
      <c r="G10" s="47"/>
      <c r="H10" s="48">
        <f>H4-H8</f>
        <v>124</v>
      </c>
      <c r="I10" s="50">
        <f>I4-I8</f>
        <v>148800</v>
      </c>
      <c r="J10" s="83"/>
      <c r="K10" s="84" t="s">
        <v>41</v>
      </c>
      <c r="L10" s="84" t="s">
        <v>42</v>
      </c>
      <c r="M10" s="84" t="s">
        <v>43</v>
      </c>
      <c r="N10" s="91" t="s">
        <v>44</v>
      </c>
      <c r="O10" s="91"/>
    </row>
    <row r="11" spans="1:15" ht="15" customHeight="1" x14ac:dyDescent="0.35">
      <c r="A11" s="77" t="s">
        <v>7</v>
      </c>
      <c r="B11" s="64"/>
      <c r="C11" s="65"/>
      <c r="D11" s="52">
        <f>E11/B4</f>
        <v>69.333333333333329</v>
      </c>
      <c r="E11" s="53">
        <f>E4-E8-E9</f>
        <v>104000</v>
      </c>
      <c r="F11" s="61" t="str">
        <f ca="1">_xlfn.FORMULATEXT(E11)</f>
        <v>=E4-E8-E9</v>
      </c>
      <c r="G11" s="41"/>
      <c r="H11" s="52">
        <f>I11/F4</f>
        <v>82.333333333333329</v>
      </c>
      <c r="I11" s="54">
        <f>I4-I8-I9</f>
        <v>98800</v>
      </c>
      <c r="J11" s="69">
        <v>1</v>
      </c>
      <c r="K11" s="29">
        <f>MAX(E11,I11)</f>
        <v>104000</v>
      </c>
      <c r="L11" s="3" t="str">
        <f ca="1">_xlfn.FORMULATEXT(K11)</f>
        <v>=MAX(E11,I11)</v>
      </c>
      <c r="M11" s="4" t="str">
        <f>IF(I11&gt;E11,I2,IF(I11=E11,E2&amp;" &amp; "&amp;I2,E2))</f>
        <v>Alpha</v>
      </c>
      <c r="N11" s="44" t="str">
        <f t="shared" ref="N11:N14" ca="1" si="0">_xlfn.FORMULATEXT(M11)</f>
        <v>=IF(I11&gt;E11,I2,IF(I11=E11,E2&amp;" &amp; "&amp;I2,E2))</v>
      </c>
      <c r="O11" s="78" t="s">
        <v>28</v>
      </c>
    </row>
    <row r="12" spans="1:15" ht="15" customHeight="1" x14ac:dyDescent="0.35">
      <c r="A12" s="77" t="s">
        <v>0</v>
      </c>
      <c r="B12" s="64"/>
      <c r="C12" s="65"/>
      <c r="D12" s="51"/>
      <c r="E12" s="55">
        <f>D10/D4</f>
        <v>0.48</v>
      </c>
      <c r="F12" s="61" t="str">
        <f t="shared" ref="F12:F14" ca="1" si="1">_xlfn.FORMULATEXT(E12)</f>
        <v>=D10/D4</v>
      </c>
      <c r="G12" s="41"/>
      <c r="H12" s="51"/>
      <c r="I12" s="56">
        <f>H10/H4</f>
        <v>0.51666666666666672</v>
      </c>
      <c r="J12" s="69">
        <v>2</v>
      </c>
      <c r="K12" s="5">
        <f>MAX(E12,I12)</f>
        <v>0.51666666666666672</v>
      </c>
      <c r="L12" s="3" t="str">
        <f ca="1">_xlfn.FORMULATEXT(K12)</f>
        <v>=MAX(E12,I12)</v>
      </c>
      <c r="M12" s="4" t="str">
        <f>IF(I12&gt;E12,I2,IF(I12=E12,E2&amp;" &amp; "&amp;I2,E2))</f>
        <v>Beta</v>
      </c>
      <c r="N12" s="44" t="str">
        <f t="shared" ca="1" si="0"/>
        <v>=IF(I12&gt;E12,I2,IF(I12=E12,E2&amp;" &amp; "&amp;I2,E2))</v>
      </c>
      <c r="O12" s="78" t="s">
        <v>29</v>
      </c>
    </row>
    <row r="13" spans="1:15" ht="15" customHeight="1" x14ac:dyDescent="0.35">
      <c r="A13" s="77" t="s">
        <v>1</v>
      </c>
      <c r="B13" s="64"/>
      <c r="C13" s="65"/>
      <c r="D13" s="51"/>
      <c r="E13" s="57">
        <f>E9/D10</f>
        <v>416.66666666666669</v>
      </c>
      <c r="F13" s="61" t="str">
        <f t="shared" ca="1" si="1"/>
        <v>=E9/D10</v>
      </c>
      <c r="G13" s="41"/>
      <c r="H13" s="51"/>
      <c r="I13" s="58">
        <f>I9/H10</f>
        <v>403.22580645161293</v>
      </c>
      <c r="J13" s="69">
        <v>3</v>
      </c>
      <c r="K13" s="2">
        <f>MIN(E13,I13)</f>
        <v>403.22580645161293</v>
      </c>
      <c r="L13" s="3" t="str">
        <f ca="1">_xlfn.FORMULATEXT(K13)</f>
        <v>=MIN(E13,I13)</v>
      </c>
      <c r="M13" s="4" t="str">
        <f>IF(I13&lt;E13,I2,IF(I13=E13,E2&amp;" &amp; "&amp;I2,E2))</f>
        <v>Beta</v>
      </c>
      <c r="N13" s="44" t="str">
        <f t="shared" ca="1" si="0"/>
        <v>=IF(I13&lt;E13,I2,IF(I13=E13,E2&amp;" &amp; "&amp;I2,E2))</v>
      </c>
      <c r="O13" s="78" t="s">
        <v>30</v>
      </c>
    </row>
    <row r="14" spans="1:15" ht="15" customHeight="1" x14ac:dyDescent="0.35">
      <c r="A14" s="77" t="s">
        <v>2</v>
      </c>
      <c r="B14" s="64"/>
      <c r="C14" s="65"/>
      <c r="D14" s="51"/>
      <c r="E14" s="53">
        <f>E9/E12</f>
        <v>83333.333333333343</v>
      </c>
      <c r="F14" s="61" t="str">
        <f t="shared" ca="1" si="1"/>
        <v>=E9/E12</v>
      </c>
      <c r="G14" s="41"/>
      <c r="H14" s="51"/>
      <c r="I14" s="54">
        <f>I9/I12</f>
        <v>96774.193548387091</v>
      </c>
      <c r="J14" s="69">
        <v>4</v>
      </c>
      <c r="K14" s="29">
        <f>MIN(E14,I14)</f>
        <v>83333.333333333343</v>
      </c>
      <c r="L14" s="3" t="str">
        <f ca="1">_xlfn.FORMULATEXT(K14)</f>
        <v>=MIN(E14,I14)</v>
      </c>
      <c r="M14" s="4" t="str">
        <f>IF(I14&lt;E14,I2,IF(I14=E14,E2&amp;" &amp; "&amp;I2,E2))</f>
        <v>Alpha</v>
      </c>
      <c r="N14" s="44" t="str">
        <f t="shared" ca="1" si="0"/>
        <v>=IF(I14&lt;E14,I2,IF(I14=E14,E2&amp;" &amp; "&amp;I2,E2))</v>
      </c>
      <c r="O14" s="78" t="s">
        <v>31</v>
      </c>
    </row>
    <row r="15" spans="1:15" ht="15" customHeight="1" x14ac:dyDescent="0.35">
      <c r="A15" s="77" t="s">
        <v>9</v>
      </c>
      <c r="B15" s="64"/>
      <c r="C15" s="65"/>
      <c r="D15" s="51"/>
      <c r="E15" s="59">
        <f>D10/B5</f>
        <v>24</v>
      </c>
      <c r="F15" s="61" t="str">
        <f t="shared" ref="F15:F20" ca="1" si="2">_xlfn.FORMULATEXT(E15)</f>
        <v>=D10/B5</v>
      </c>
      <c r="G15" s="41"/>
      <c r="H15" s="51"/>
      <c r="I15" s="59">
        <f>H10/F5</f>
        <v>20.666666666666668</v>
      </c>
      <c r="J15" s="69">
        <v>5</v>
      </c>
      <c r="K15" s="43">
        <f t="shared" ref="K15:K17" si="3">MAX(E15,I15)</f>
        <v>24</v>
      </c>
      <c r="L15" s="3" t="str">
        <f t="shared" ref="L15:L17" ca="1" si="4">_xlfn.FORMULATEXT(K15)</f>
        <v>=MAX(E15,I15)</v>
      </c>
      <c r="M15" s="4" t="str">
        <f>IF(I15&gt;E15,I2,IF(I15=E15,E2&amp;" &amp; "&amp;I2,E2))</f>
        <v>Alpha</v>
      </c>
      <c r="N15" s="44" t="str">
        <f t="shared" ref="N15:N17" ca="1" si="5">_xlfn.FORMULATEXT(M15)</f>
        <v>=IF(I15&gt;E15,I2,IF(I15=E15,E2&amp;" &amp; "&amp;I2,E2))</v>
      </c>
      <c r="O15" s="78" t="s">
        <v>36</v>
      </c>
    </row>
    <row r="16" spans="1:15" ht="15" customHeight="1" x14ac:dyDescent="0.35">
      <c r="A16" s="77" t="s">
        <v>10</v>
      </c>
      <c r="B16" s="64"/>
      <c r="C16" s="65"/>
      <c r="D16" s="51"/>
      <c r="E16" s="59">
        <f>D10/B6</f>
        <v>12</v>
      </c>
      <c r="F16" s="61" t="str">
        <f t="shared" ca="1" si="2"/>
        <v>=D10/B6</v>
      </c>
      <c r="G16" s="41"/>
      <c r="H16" s="51"/>
      <c r="I16" s="59">
        <f>H10/F6</f>
        <v>31</v>
      </c>
      <c r="J16" s="69">
        <v>6</v>
      </c>
      <c r="K16" s="43">
        <f t="shared" si="3"/>
        <v>31</v>
      </c>
      <c r="L16" s="3" t="str">
        <f t="shared" ca="1" si="4"/>
        <v>=MAX(E16,I16)</v>
      </c>
      <c r="M16" s="4" t="str">
        <f>IF(I16&gt;E16,I2,IF(I16=E16,E2&amp;" &amp; "&amp;I2,E2))</f>
        <v>Beta</v>
      </c>
      <c r="N16" s="44" t="str">
        <f t="shared" ca="1" si="5"/>
        <v>=IF(I16&gt;E16,I2,IF(I16=E16,E2&amp;" &amp; "&amp;I2,E2))</v>
      </c>
      <c r="O16" s="78" t="s">
        <v>38</v>
      </c>
    </row>
    <row r="17" spans="1:17" ht="15" customHeight="1" x14ac:dyDescent="0.35">
      <c r="A17" s="77" t="s">
        <v>11</v>
      </c>
      <c r="B17" s="64"/>
      <c r="C17" s="65"/>
      <c r="D17" s="51"/>
      <c r="E17" s="59">
        <f>D10/B7</f>
        <v>16</v>
      </c>
      <c r="F17" s="61" t="str">
        <f t="shared" ca="1" si="2"/>
        <v>=D10/B7</v>
      </c>
      <c r="G17" s="41"/>
      <c r="H17" s="51"/>
      <c r="I17" s="59">
        <f>H10/F7</f>
        <v>15.5</v>
      </c>
      <c r="J17" s="69">
        <v>7</v>
      </c>
      <c r="K17" s="43">
        <f t="shared" si="3"/>
        <v>16</v>
      </c>
      <c r="L17" s="3" t="str">
        <f t="shared" ca="1" si="4"/>
        <v>=MAX(E17,I17)</v>
      </c>
      <c r="M17" s="4" t="str">
        <f>IF(I17&gt;E17,I2,IF(I17=E17,E2&amp;" &amp; "&amp;I2,E2))</f>
        <v>Alpha</v>
      </c>
      <c r="N17" s="44" t="str">
        <f t="shared" ca="1" si="5"/>
        <v>=IF(I17&gt;E17,I2,IF(I17=E17,E2&amp;" &amp; "&amp;I2,E2))</v>
      </c>
      <c r="O17" s="78" t="s">
        <v>37</v>
      </c>
    </row>
    <row r="18" spans="1:17" ht="15" customHeight="1" thickBot="1" x14ac:dyDescent="0.4">
      <c r="A18" s="77" t="s">
        <v>3</v>
      </c>
      <c r="B18" s="64"/>
      <c r="C18" s="65"/>
      <c r="D18" s="51"/>
      <c r="E18" s="53">
        <f>E4-E14</f>
        <v>216666.66666666666</v>
      </c>
      <c r="F18" s="61" t="str">
        <f t="shared" ca="1" si="2"/>
        <v>=E4-E14</v>
      </c>
      <c r="G18" s="41"/>
      <c r="H18" s="51"/>
      <c r="I18" s="54">
        <f>I4-I14</f>
        <v>191225.80645161291</v>
      </c>
      <c r="J18" s="69">
        <v>8</v>
      </c>
      <c r="K18" s="29">
        <f>MAX(E18,I18)</f>
        <v>216666.66666666666</v>
      </c>
      <c r="L18" s="3" t="str">
        <f ca="1">_xlfn.FORMULATEXT(K18)</f>
        <v>=MAX(E18,I18)</v>
      </c>
      <c r="M18" s="4" t="str">
        <f>IF(I18&gt;E18,I2,IF(I18=E18,E2&amp;" &amp; "&amp;I2,E2))</f>
        <v>Alpha</v>
      </c>
      <c r="N18" s="86" t="str">
        <f ca="1">_xlfn.FORMULATEXT(M18)</f>
        <v>=IF(I18&gt;E18,I2,IF(I18=E18,E2&amp;" &amp; "&amp;I2,E2))</v>
      </c>
      <c r="O18" s="78" t="s">
        <v>39</v>
      </c>
    </row>
    <row r="19" spans="1:17" ht="15" customHeight="1" x14ac:dyDescent="0.35">
      <c r="A19" s="77" t="s">
        <v>27</v>
      </c>
      <c r="B19" s="64"/>
      <c r="C19" s="65"/>
      <c r="D19" s="45">
        <v>20000</v>
      </c>
      <c r="E19" s="53">
        <f>(E9+D19)/E12</f>
        <v>125000</v>
      </c>
      <c r="F19" s="61" t="str">
        <f t="shared" ca="1" si="2"/>
        <v>=(E9+D19)/E12</v>
      </c>
      <c r="G19" s="41"/>
      <c r="H19" s="51"/>
      <c r="I19" s="53">
        <f>(I9+D19)/I12</f>
        <v>135483.87096774191</v>
      </c>
      <c r="J19" s="69">
        <v>9</v>
      </c>
      <c r="K19" s="29">
        <f>MAX(E19,I19)</f>
        <v>135483.87096774191</v>
      </c>
      <c r="L19" s="3" t="str">
        <f ca="1">_xlfn.FORMULATEXT(K19)</f>
        <v>=MAX(E19,I19)</v>
      </c>
      <c r="M19" s="85" t="str">
        <f>IF(I19&gt;E19,I2,IF(I19=E19,E2&amp;" &amp; "&amp;I2,E2))</f>
        <v>Beta</v>
      </c>
      <c r="N19" s="87" t="s">
        <v>40</v>
      </c>
      <c r="O19" s="88"/>
    </row>
    <row r="20" spans="1:17" ht="15" customHeight="1" thickBot="1" x14ac:dyDescent="0.4">
      <c r="A20" s="79" t="s">
        <v>35</v>
      </c>
      <c r="B20" s="66"/>
      <c r="C20" s="67"/>
      <c r="D20" s="60"/>
      <c r="E20" s="57">
        <f>(E9+D19)/D10</f>
        <v>625</v>
      </c>
      <c r="F20" s="61" t="str">
        <f t="shared" ca="1" si="2"/>
        <v>=(E9+D19)/D10</v>
      </c>
      <c r="G20" s="42"/>
      <c r="H20" s="51"/>
      <c r="I20" s="57">
        <f>(I9+D19)/H10</f>
        <v>564.51612903225805</v>
      </c>
      <c r="J20" s="69">
        <v>10</v>
      </c>
      <c r="K20" s="6">
        <f>MAX(E20,I20)</f>
        <v>625</v>
      </c>
      <c r="L20" s="3" t="str">
        <f ca="1">_xlfn.FORMULATEXT(K20)</f>
        <v>=MAX(E20,I20)</v>
      </c>
      <c r="M20" s="85" t="str">
        <f>IF(I20&gt;E20,I2,IF(I20=E20,E2&amp;" &amp; "&amp;I2,E2))</f>
        <v>Alpha</v>
      </c>
      <c r="N20" s="89"/>
      <c r="O20" s="90"/>
    </row>
    <row r="21" spans="1:17" x14ac:dyDescent="0.35">
      <c r="A21" s="80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2"/>
    </row>
    <row r="22" spans="1:17" x14ac:dyDescent="0.35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</row>
    <row r="23" spans="1:17" ht="18.5" x14ac:dyDescent="0.45">
      <c r="A23" s="100"/>
      <c r="B23" s="100"/>
      <c r="C23" s="100"/>
      <c r="D23" s="100"/>
      <c r="E23" s="101" t="s">
        <v>51</v>
      </c>
      <c r="F23" s="100"/>
      <c r="G23" s="102" t="s">
        <v>46</v>
      </c>
      <c r="H23" s="101"/>
      <c r="I23" s="101"/>
      <c r="J23" s="101"/>
      <c r="K23" s="100"/>
      <c r="L23" s="100"/>
      <c r="M23" s="100"/>
      <c r="N23" s="100"/>
      <c r="O23" s="100"/>
      <c r="P23" s="100"/>
      <c r="Q23" s="100"/>
    </row>
    <row r="24" spans="1:17" x14ac:dyDescent="0.35">
      <c r="A24" s="100"/>
      <c r="B24" s="100"/>
      <c r="C24" s="100"/>
      <c r="D24" s="100"/>
      <c r="E24" s="100"/>
      <c r="F24" s="100"/>
      <c r="G24" s="101" t="s">
        <v>47</v>
      </c>
      <c r="H24" s="101"/>
      <c r="I24" s="101"/>
      <c r="J24" s="101"/>
      <c r="K24" s="100"/>
      <c r="L24" s="100"/>
      <c r="M24" s="100"/>
      <c r="N24" s="100"/>
      <c r="O24" s="100"/>
      <c r="P24" s="100"/>
      <c r="Q24" s="100"/>
    </row>
    <row r="25" spans="1:17" x14ac:dyDescent="0.35">
      <c r="A25" s="100"/>
      <c r="B25" s="100"/>
      <c r="C25" s="100"/>
      <c r="D25" s="100"/>
      <c r="E25" s="100"/>
      <c r="F25" s="100"/>
      <c r="G25" s="101" t="s">
        <v>48</v>
      </c>
      <c r="H25" s="101"/>
      <c r="I25" s="101"/>
      <c r="J25" s="101"/>
      <c r="K25" s="100"/>
      <c r="L25" s="100"/>
      <c r="M25" s="100"/>
      <c r="N25" s="100"/>
      <c r="O25" s="100"/>
      <c r="P25" s="100"/>
      <c r="Q25" s="100"/>
    </row>
    <row r="26" spans="1:17" x14ac:dyDescent="0.35">
      <c r="A26" s="100"/>
      <c r="B26" s="100"/>
      <c r="C26" s="100"/>
      <c r="D26" s="100"/>
      <c r="E26" s="100"/>
      <c r="F26" s="100"/>
      <c r="G26" s="101" t="s">
        <v>49</v>
      </c>
      <c r="H26" s="101"/>
      <c r="I26" s="101"/>
      <c r="J26" s="101"/>
      <c r="K26" s="100"/>
      <c r="L26" s="100"/>
      <c r="M26" s="100"/>
      <c r="N26" s="100"/>
      <c r="O26" s="100"/>
      <c r="P26" s="100"/>
      <c r="Q26" s="100"/>
    </row>
    <row r="27" spans="1:17" ht="21" x14ac:dyDescent="0.5">
      <c r="A27" s="100"/>
      <c r="B27" s="100"/>
      <c r="C27" s="100"/>
      <c r="D27" s="100"/>
      <c r="E27" s="100"/>
      <c r="F27" s="100"/>
      <c r="G27" s="103" t="s">
        <v>50</v>
      </c>
      <c r="H27" s="100"/>
      <c r="I27" s="100"/>
      <c r="J27" s="100"/>
      <c r="K27" s="100"/>
      <c r="L27" s="100"/>
      <c r="M27" s="100"/>
      <c r="N27" s="100"/>
      <c r="O27" s="100"/>
      <c r="P27" s="100"/>
      <c r="Q27" s="100"/>
    </row>
    <row r="28" spans="1:17" x14ac:dyDescent="0.35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</row>
    <row r="29" spans="1:17" x14ac:dyDescent="0.35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</row>
    <row r="30" spans="1:17" x14ac:dyDescent="0.35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</row>
    <row r="31" spans="1:17" x14ac:dyDescent="0.35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</row>
    <row r="32" spans="1:17" x14ac:dyDescent="0.35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</row>
    <row r="33" spans="1:15" x14ac:dyDescent="0.35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</row>
    <row r="34" spans="1:15" x14ac:dyDescent="0.35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</row>
    <row r="35" spans="1:15" x14ac:dyDescent="0.35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</row>
    <row r="36" spans="1:15" x14ac:dyDescent="0.35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</row>
    <row r="37" spans="1:15" x14ac:dyDescent="0.35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</row>
    <row r="38" spans="1:15" x14ac:dyDescent="0.35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</row>
    <row r="39" spans="1:15" x14ac:dyDescent="0.35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</row>
    <row r="40" spans="1:15" x14ac:dyDescent="0.35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</row>
    <row r="41" spans="1:15" x14ac:dyDescent="0.35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</row>
    <row r="42" spans="1:15" x14ac:dyDescent="0.35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</row>
    <row r="43" spans="1:15" x14ac:dyDescent="0.35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</row>
  </sheetData>
  <sheetProtection algorithmName="SHA-512" hashValue="BwB/F9bJUsIzlVkGOoZPcSMv5AQ2p59JPqtwJjBxThviUxE/UBSzfVXsz0h9mfDpgOkrOdtkTFp9Fl8X72H9lA==" saltValue="QTVd5IfjlQGpC7odpGsgTQ==" spinCount="100000" sheet="1" selectLockedCells="1"/>
  <mergeCells count="8">
    <mergeCell ref="N19:O20"/>
    <mergeCell ref="N10:O10"/>
    <mergeCell ref="J1:O1"/>
    <mergeCell ref="A1:I1"/>
    <mergeCell ref="F2:H2"/>
    <mergeCell ref="B2:D2"/>
    <mergeCell ref="G3:H3"/>
    <mergeCell ref="C3:D3"/>
  </mergeCells>
  <hyperlinks>
    <hyperlink ref="G27" r:id="rId1" xr:uid="{1A091218-63DA-4C7F-8DF1-1F68C5F17CF7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Proposed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RAJU</dc:creator>
  <cp:lastModifiedBy>RAJU</cp:lastModifiedBy>
  <cp:lastPrinted>2019-12-27T13:18:32Z</cp:lastPrinted>
  <dcterms:created xsi:type="dcterms:W3CDTF">2019-11-22T06:57:47Z</dcterms:created>
  <dcterms:modified xsi:type="dcterms:W3CDTF">2019-12-28T13:39:15Z</dcterms:modified>
</cp:coreProperties>
</file>